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deutsch" sheetId="1" r:id="rId1"/>
    <sheet name="magyarul" sheetId="2" r:id="rId2"/>
    <sheet name="Munka3" sheetId="3" r:id="rId3"/>
  </sheets>
  <calcPr calcId="145621" iterateDelta="1E-4"/>
</workbook>
</file>

<file path=xl/calcChain.xml><?xml version="1.0" encoding="utf-8"?>
<calcChain xmlns="http://schemas.openxmlformats.org/spreadsheetml/2006/main">
  <c r="E16" i="1" l="1"/>
  <c r="E16" i="2"/>
  <c r="E22" i="2"/>
  <c r="F22" i="2" s="1"/>
  <c r="E21" i="2"/>
  <c r="E19" i="2"/>
  <c r="E17" i="2"/>
  <c r="E18" i="2" s="1"/>
  <c r="E14" i="2"/>
  <c r="E15" i="2" s="1"/>
  <c r="E11" i="2"/>
  <c r="F11" i="2" s="1"/>
  <c r="F9" i="2"/>
  <c r="E9" i="2"/>
  <c r="G9" i="2" s="1"/>
  <c r="I9" i="2" s="1"/>
  <c r="E8" i="2"/>
  <c r="G7" i="2"/>
  <c r="E7" i="2"/>
  <c r="F7" i="2" s="1"/>
  <c r="E5" i="2"/>
  <c r="G4" i="2" s="1"/>
  <c r="E4" i="2"/>
  <c r="F4" i="2" s="1"/>
  <c r="E3" i="2"/>
  <c r="E18" i="1"/>
  <c r="E17" i="1"/>
  <c r="E14" i="1"/>
  <c r="E15" i="1" s="1"/>
  <c r="I21" i="2" l="1"/>
  <c r="F21" i="2"/>
  <c r="F8" i="2"/>
  <c r="I18" i="2"/>
  <c r="I15" i="2"/>
  <c r="G5" i="2"/>
  <c r="F5" i="2"/>
  <c r="I12" i="2"/>
  <c r="E22" i="1"/>
  <c r="F22" i="1" s="1"/>
  <c r="E21" i="1"/>
  <c r="F21" i="1" s="1"/>
  <c r="E19" i="1"/>
  <c r="F9" i="1"/>
  <c r="E9" i="1"/>
  <c r="E8" i="1"/>
  <c r="G7" i="1" s="1"/>
  <c r="E7" i="1"/>
  <c r="F7" i="1" s="1"/>
  <c r="E11" i="1"/>
  <c r="E5" i="1"/>
  <c r="G4" i="1" s="1"/>
  <c r="E3" i="1"/>
  <c r="E4" i="1"/>
  <c r="F4" i="1" s="1"/>
  <c r="G8" i="2" l="1"/>
  <c r="H7" i="2" s="1"/>
  <c r="I7" i="2" s="1"/>
  <c r="H4" i="2"/>
  <c r="I4" i="2"/>
  <c r="I24" i="2" s="1"/>
  <c r="I21" i="1"/>
  <c r="F8" i="1"/>
  <c r="G9" i="1"/>
  <c r="I9" i="1" s="1"/>
  <c r="I18" i="1"/>
  <c r="I15" i="1"/>
  <c r="F11" i="1"/>
  <c r="I12" i="1" s="1"/>
  <c r="F5" i="1"/>
  <c r="G5" i="1" s="1"/>
  <c r="G8" i="1" l="1"/>
  <c r="H7" i="1" s="1"/>
  <c r="I7" i="1" s="1"/>
  <c r="I25" i="2"/>
  <c r="I26" i="2"/>
  <c r="H4" i="1"/>
  <c r="I4" i="1" s="1"/>
  <c r="I24" i="1" l="1"/>
  <c r="I25" i="1" s="1"/>
  <c r="I26" i="1" l="1"/>
</calcChain>
</file>

<file path=xl/sharedStrings.xml><?xml version="1.0" encoding="utf-8"?>
<sst xmlns="http://schemas.openxmlformats.org/spreadsheetml/2006/main" count="94" uniqueCount="59">
  <si>
    <t>kleinste Innendurchmesser</t>
  </si>
  <si>
    <t>Größte Aussendurchmesser</t>
  </si>
  <si>
    <t>GEWINDE:</t>
  </si>
  <si>
    <t>Stk</t>
  </si>
  <si>
    <t>mm</t>
  </si>
  <si>
    <t>SCHWALBENSCHWANZ</t>
  </si>
  <si>
    <t>HOHL-RAUM</t>
  </si>
  <si>
    <t>Adapter-Länge</t>
  </si>
  <si>
    <t>LÖCHER</t>
  </si>
  <si>
    <t>g</t>
  </si>
  <si>
    <t>Davon Zollgewinde (5 EUR)</t>
  </si>
  <si>
    <t>Insgesamt (2 frei, danach 5 EUR)</t>
  </si>
  <si>
    <t>Typische Aussendurchmesser</t>
  </si>
  <si>
    <t>Typische Innendurchmesser</t>
  </si>
  <si>
    <t>MATERIAL-ERODIERUNG über 100 gramm</t>
  </si>
  <si>
    <t>TOTAL netto</t>
  </si>
  <si>
    <t>zzgl 20% MWSt</t>
  </si>
  <si>
    <t>Total BRUTTO</t>
  </si>
  <si>
    <t>Standard Preis:</t>
  </si>
  <si>
    <t>Länge (Multipl.-Faktor ab 10mm)</t>
  </si>
  <si>
    <t>Davon länger als 10mm (5 EUR)</t>
  </si>
  <si>
    <t>Insgesamt (2 frei, danach 3 EUR)</t>
  </si>
  <si>
    <t>davon mit Gewinde (zzgl.2 EUR)</t>
  </si>
  <si>
    <r>
      <t xml:space="preserve">ELOXIERUNG </t>
    </r>
    <r>
      <rPr>
        <sz val="11"/>
        <color theme="1"/>
        <rFont val="Calibri"/>
        <family val="2"/>
        <scheme val="minor"/>
      </rPr>
      <t>(5€ bis 1 qdm, danach 2,5€ / qdm)</t>
    </r>
  </si>
  <si>
    <t>qdm</t>
  </si>
  <si>
    <t>Aussendurchmesser</t>
  </si>
  <si>
    <t>Höhe (Multipl.-Faktor ab 10mm)</t>
  </si>
  <si>
    <t>Adapter-hossza</t>
  </si>
  <si>
    <t>Legnagyobb átmérö</t>
  </si>
  <si>
    <t>Legkisebb átmérö</t>
  </si>
  <si>
    <t>ELFORGÁCSOLT ANYAG MUNKADÍJA</t>
  </si>
  <si>
    <t>Adapter tipikus külsö átméröje</t>
  </si>
  <si>
    <t>Adapter tipikus belsö átméröje</t>
  </si>
  <si>
    <r>
      <t xml:space="preserve">ELOXÁLÁS </t>
    </r>
    <r>
      <rPr>
        <sz val="11"/>
        <color theme="1"/>
        <rFont val="Calibri"/>
        <family val="2"/>
        <scheme val="minor"/>
      </rPr>
      <t>(5€  az elsö qdm, ezután 2,5€ / qdm)</t>
    </r>
  </si>
  <si>
    <t>MENETEK</t>
  </si>
  <si>
    <t>száma (a 3. menettöl  5 EUR/db)</t>
  </si>
  <si>
    <t>ebböl NEM metrikus (5 EUR/db)</t>
  </si>
  <si>
    <t>hosszabb, mint 10mm (5 EUR/db)</t>
  </si>
  <si>
    <t>FECSKEFARK</t>
  </si>
  <si>
    <t>ÖBLÖS KIMÉLYÍTÉSEK</t>
  </si>
  <si>
    <t>Külsö átméröje (körbe-körbe)</t>
  </si>
  <si>
    <t>Magassága</t>
  </si>
  <si>
    <t>LYUKAK</t>
  </si>
  <si>
    <t>száma (a 3. lyuktól 3 EUR/db)</t>
  </si>
  <si>
    <t>ebböl menetes (2 EUR/db)</t>
  </si>
  <si>
    <t>plusz 20% osztrák MWSt</t>
  </si>
  <si>
    <t>Made in Austria!</t>
  </si>
  <si>
    <t>ANYAG NYERS ÁRA (amennyiben létezik csö, azzal számolunk, máskülönben tömör anyagból)</t>
  </si>
  <si>
    <t>Hosszirány vagy magasság</t>
  </si>
  <si>
    <t xml:space="preserve">Az árak irányárak, </t>
  </si>
  <si>
    <t xml:space="preserve">amennyiben az adapter elkészítéséhez speciális szerszámra, </t>
  </si>
  <si>
    <t>vagy külsö munkára is szükség van, ezek ára még hozzáadódik.</t>
  </si>
  <si>
    <t>Die Preise sind RICHTPREISE,</t>
  </si>
  <si>
    <t>falls Zielwerkzeug oder Fremdarbeit benötigt wird,</t>
  </si>
  <si>
    <t>werden diese Kosten noch an den Preis addiert.</t>
  </si>
  <si>
    <t>MATERIALKOSTEN (falls kein geeignetes Rohr vorhanden, wird von Vollmaterial hergestellt</t>
  </si>
  <si>
    <t xml:space="preserve">Bitte die GELBEN FELDER ausfüllen!!!! </t>
  </si>
  <si>
    <t>Kérem, töltsék ki a sárga mezöket !!!</t>
  </si>
  <si>
    <t>Grundpreis: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</si>
</sst>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left"/>
    </xf>
    <xf numFmtId="164" fontId="6" fillId="3" borderId="0" xfId="0" applyNumberFormat="1" applyFont="1" applyFill="1"/>
    <xf numFmtId="0" fontId="2" fillId="0" borderId="1" xfId="0" applyFont="1" applyBorder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left"/>
    </xf>
    <xf numFmtId="164" fontId="5" fillId="0" borderId="3" xfId="0" applyNumberFormat="1" applyFont="1" applyBorder="1"/>
    <xf numFmtId="0" fontId="0" fillId="0" borderId="4" xfId="0" applyBorder="1"/>
    <xf numFmtId="0" fontId="2" fillId="2" borderId="0" xfId="0" applyFont="1" applyFill="1" applyBorder="1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left"/>
    </xf>
    <xf numFmtId="164" fontId="0" fillId="0" borderId="5" xfId="0" applyNumberFormat="1" applyBorder="1"/>
    <xf numFmtId="0" fontId="4" fillId="0" borderId="0" xfId="0" applyFont="1" applyBorder="1" applyAlignment="1">
      <alignment horizontal="left"/>
    </xf>
    <xf numFmtId="0" fontId="0" fillId="0" borderId="6" xfId="0" applyBorder="1"/>
    <xf numFmtId="0" fontId="2" fillId="2" borderId="7" xfId="0" applyFont="1" applyFill="1" applyBorder="1"/>
    <xf numFmtId="0" fontId="0" fillId="0" borderId="7" xfId="0" applyBorder="1"/>
    <xf numFmtId="0" fontId="4" fillId="0" borderId="7" xfId="0" applyFont="1" applyBorder="1"/>
    <xf numFmtId="2" fontId="3" fillId="0" borderId="7" xfId="0" applyNumberFormat="1" applyFont="1" applyBorder="1"/>
    <xf numFmtId="0" fontId="1" fillId="0" borderId="7" xfId="0" applyFont="1" applyBorder="1" applyAlignment="1">
      <alignment horizontal="left"/>
    </xf>
    <xf numFmtId="164" fontId="0" fillId="0" borderId="3" xfId="0" applyNumberFormat="1" applyBorder="1"/>
    <xf numFmtId="2" fontId="4" fillId="0" borderId="7" xfId="0" applyNumberFormat="1" applyFont="1" applyBorder="1"/>
    <xf numFmtId="0" fontId="2" fillId="0" borderId="9" xfId="0" applyFont="1" applyBorder="1"/>
    <xf numFmtId="0" fontId="0" fillId="0" borderId="10" xfId="0" applyBorder="1"/>
    <xf numFmtId="0" fontId="4" fillId="0" borderId="10" xfId="0" applyFont="1" applyBorder="1"/>
    <xf numFmtId="2" fontId="3" fillId="0" borderId="10" xfId="0" applyNumberFormat="1" applyFont="1" applyBorder="1"/>
    <xf numFmtId="0" fontId="1" fillId="0" borderId="10" xfId="0" applyFont="1" applyBorder="1" applyAlignment="1">
      <alignment horizontal="left"/>
    </xf>
    <xf numFmtId="164" fontId="5" fillId="0" borderId="11" xfId="0" applyNumberFormat="1" applyFont="1" applyBorder="1"/>
    <xf numFmtId="164" fontId="2" fillId="0" borderId="5" xfId="0" applyNumberFormat="1" applyFont="1" applyBorder="1"/>
    <xf numFmtId="0" fontId="0" fillId="0" borderId="7" xfId="0" applyBorder="1" applyAlignment="1">
      <alignment horizontal="left"/>
    </xf>
    <xf numFmtId="164" fontId="2" fillId="0" borderId="3" xfId="0" applyNumberFormat="1" applyFont="1" applyBorder="1"/>
    <xf numFmtId="0" fontId="4" fillId="0" borderId="2" xfId="0" applyFont="1" applyBorder="1"/>
    <xf numFmtId="0" fontId="2" fillId="0" borderId="2" xfId="0" applyFont="1" applyBorder="1" applyAlignment="1">
      <alignment vertical="top" wrapText="1"/>
    </xf>
    <xf numFmtId="164" fontId="5" fillId="0" borderId="5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K17" sqref="K17"/>
    </sheetView>
  </sheetViews>
  <sheetFormatPr defaultColWidth="9.140625" defaultRowHeight="15" x14ac:dyDescent="0.25"/>
  <cols>
    <col min="1" max="1" width="6.5703125" customWidth="1"/>
    <col min="2" max="2" width="30.7109375" customWidth="1"/>
    <col min="3" max="3" width="5.5703125" customWidth="1"/>
    <col min="4" max="4" width="6.28515625" customWidth="1"/>
    <col min="5" max="6" width="0.7109375" customWidth="1"/>
    <col min="7" max="7" width="8.28515625" customWidth="1"/>
    <col min="8" max="8" width="6.140625" style="4" customWidth="1"/>
    <col min="9" max="9" width="15.42578125" style="3" customWidth="1"/>
  </cols>
  <sheetData>
    <row r="1" spans="2:9" x14ac:dyDescent="0.25">
      <c r="B1" s="2" t="s">
        <v>56</v>
      </c>
    </row>
    <row r="2" spans="2:9" ht="32.25" customHeight="1" x14ac:dyDescent="0.35">
      <c r="B2" s="43" t="s">
        <v>55</v>
      </c>
      <c r="C2" s="44"/>
      <c r="D2" s="44"/>
      <c r="E2" s="10"/>
      <c r="F2" s="10"/>
      <c r="G2" s="11" t="s">
        <v>58</v>
      </c>
      <c r="H2" s="12"/>
      <c r="I2" s="13">
        <v>27.5</v>
      </c>
    </row>
    <row r="3" spans="2:9" x14ac:dyDescent="0.25">
      <c r="B3" s="14" t="s">
        <v>7</v>
      </c>
      <c r="C3" s="15">
        <v>37</v>
      </c>
      <c r="D3" s="16" t="s">
        <v>4</v>
      </c>
      <c r="E3" s="17">
        <f>5*INT((C3+5)/5)</f>
        <v>40</v>
      </c>
      <c r="F3" s="17"/>
      <c r="G3" s="16"/>
      <c r="H3" s="18"/>
      <c r="I3" s="19"/>
    </row>
    <row r="4" spans="2:9" x14ac:dyDescent="0.25">
      <c r="B4" s="14" t="s">
        <v>1</v>
      </c>
      <c r="C4" s="15">
        <v>54</v>
      </c>
      <c r="D4" s="16" t="s">
        <v>4</v>
      </c>
      <c r="E4" s="17">
        <f>5*INT((C4+5)/5)</f>
        <v>55</v>
      </c>
      <c r="F4" s="17">
        <f>E4*E4*3.14/4000</f>
        <v>2.374625</v>
      </c>
      <c r="G4" s="17">
        <f>E5*E5*3.14/4000</f>
        <v>0.314</v>
      </c>
      <c r="H4" s="20">
        <f>IF(G5&gt;100, 1, 0)</f>
        <v>1</v>
      </c>
      <c r="I4" s="40">
        <f>INT(G5/10-9)*H4</f>
        <v>14</v>
      </c>
    </row>
    <row r="5" spans="2:9" ht="15.75" customHeight="1" x14ac:dyDescent="0.25">
      <c r="B5" s="21" t="s">
        <v>0</v>
      </c>
      <c r="C5" s="22">
        <v>24</v>
      </c>
      <c r="D5" s="23" t="s">
        <v>4</v>
      </c>
      <c r="E5" s="24">
        <f>5*INT(C5/5)</f>
        <v>20</v>
      </c>
      <c r="F5" s="24">
        <f>IF(E4-E5&gt;20, 0, 1)</f>
        <v>0</v>
      </c>
      <c r="G5" s="25">
        <f>2.7*C3*(F4-F5*G4)</f>
        <v>237.22503750000001</v>
      </c>
      <c r="H5" s="26" t="s">
        <v>9</v>
      </c>
      <c r="I5" s="41"/>
    </row>
    <row r="6" spans="2:9" x14ac:dyDescent="0.25">
      <c r="B6" s="9" t="s">
        <v>14</v>
      </c>
      <c r="C6" s="10"/>
      <c r="D6" s="10"/>
      <c r="E6" s="10"/>
      <c r="F6" s="10"/>
      <c r="G6" s="11"/>
      <c r="H6" s="12"/>
      <c r="I6" s="27"/>
    </row>
    <row r="7" spans="2:9" x14ac:dyDescent="0.25">
      <c r="B7" s="14" t="s">
        <v>12</v>
      </c>
      <c r="C7" s="15">
        <v>50.8</v>
      </c>
      <c r="D7" s="16" t="s">
        <v>4</v>
      </c>
      <c r="E7" s="17">
        <f>C7</f>
        <v>50.8</v>
      </c>
      <c r="F7" s="17">
        <f>E7*E7*3.14/4000</f>
        <v>2.0258023999999999</v>
      </c>
      <c r="G7" s="17">
        <f>E8*E8*3.14/4000</f>
        <v>1.734065</v>
      </c>
      <c r="H7" s="20">
        <f>IF(G8&gt;100,1,0)</f>
        <v>1</v>
      </c>
      <c r="I7" s="40">
        <f>H7*INT(G8/10-9)</f>
        <v>11</v>
      </c>
    </row>
    <row r="8" spans="2:9" ht="16.5" customHeight="1" x14ac:dyDescent="0.25">
      <c r="B8" s="21" t="s">
        <v>13</v>
      </c>
      <c r="C8" s="22">
        <v>47</v>
      </c>
      <c r="D8" s="23" t="s">
        <v>4</v>
      </c>
      <c r="E8" s="24">
        <f>C8</f>
        <v>47</v>
      </c>
      <c r="F8" s="28">
        <f>2.7*C3*(F7-1*G7)</f>
        <v>29.144566259999994</v>
      </c>
      <c r="G8" s="25">
        <f>INT(G5-F8)</f>
        <v>208</v>
      </c>
      <c r="H8" s="26" t="s">
        <v>9</v>
      </c>
      <c r="I8" s="41"/>
    </row>
    <row r="9" spans="2:9" ht="23.25" x14ac:dyDescent="0.35">
      <c r="B9" s="29" t="s">
        <v>23</v>
      </c>
      <c r="C9" s="30"/>
      <c r="D9" s="30"/>
      <c r="E9" s="31">
        <f>C3*C7*3.14/10000</f>
        <v>0.5901943999999999</v>
      </c>
      <c r="F9" s="31">
        <f>C3*C8*3.14/10000</f>
        <v>0.54604600000000003</v>
      </c>
      <c r="G9" s="32">
        <f>INT(100*E9+100*F9)/100</f>
        <v>1.1299999999999999</v>
      </c>
      <c r="H9" s="33" t="s">
        <v>24</v>
      </c>
      <c r="I9" s="34">
        <f>5+2.5*(INT(G9))</f>
        <v>7.5</v>
      </c>
    </row>
    <row r="10" spans="2:9" x14ac:dyDescent="0.25">
      <c r="B10" s="9" t="s">
        <v>2</v>
      </c>
      <c r="C10" s="10"/>
      <c r="D10" s="10"/>
      <c r="E10" s="10"/>
      <c r="F10" s="10"/>
      <c r="G10" s="10"/>
      <c r="H10" s="12"/>
      <c r="I10" s="27"/>
    </row>
    <row r="11" spans="2:9" x14ac:dyDescent="0.25">
      <c r="B11" s="14" t="s">
        <v>11</v>
      </c>
      <c r="C11" s="15">
        <v>3</v>
      </c>
      <c r="D11" s="16" t="s">
        <v>3</v>
      </c>
      <c r="E11" s="17">
        <f>C11-2</f>
        <v>1</v>
      </c>
      <c r="F11" s="17">
        <f>IF(E11&gt;0,1,0)</f>
        <v>1</v>
      </c>
      <c r="G11" s="16"/>
      <c r="H11" s="18"/>
      <c r="I11" s="35"/>
    </row>
    <row r="12" spans="2:9" x14ac:dyDescent="0.25">
      <c r="B12" s="14" t="s">
        <v>10</v>
      </c>
      <c r="C12" s="15">
        <v>1</v>
      </c>
      <c r="D12" s="16" t="s">
        <v>3</v>
      </c>
      <c r="E12" s="16"/>
      <c r="F12" s="16"/>
      <c r="G12" s="16"/>
      <c r="H12" s="18"/>
      <c r="I12" s="40">
        <f>5*(E11*F11+C12+C13)</f>
        <v>15</v>
      </c>
    </row>
    <row r="13" spans="2:9" x14ac:dyDescent="0.25">
      <c r="B13" s="21" t="s">
        <v>20</v>
      </c>
      <c r="C13" s="22">
        <v>1</v>
      </c>
      <c r="D13" s="23" t="s">
        <v>3</v>
      </c>
      <c r="E13" s="23"/>
      <c r="F13" s="23"/>
      <c r="G13" s="23"/>
      <c r="H13" s="36"/>
      <c r="I13" s="41"/>
    </row>
    <row r="14" spans="2:9" x14ac:dyDescent="0.25">
      <c r="B14" s="9" t="s">
        <v>5</v>
      </c>
      <c r="C14" s="10"/>
      <c r="D14" s="10"/>
      <c r="E14" s="38">
        <f>3.14*C15</f>
        <v>0</v>
      </c>
      <c r="F14" s="10"/>
      <c r="G14" s="10"/>
      <c r="H14" s="12"/>
      <c r="I14" s="37"/>
    </row>
    <row r="15" spans="2:9" x14ac:dyDescent="0.25">
      <c r="B15" s="14" t="s">
        <v>25</v>
      </c>
      <c r="C15" s="15">
        <v>0</v>
      </c>
      <c r="D15" s="16" t="s">
        <v>4</v>
      </c>
      <c r="E15" s="17">
        <f>INT((E14+99)/100)</f>
        <v>0</v>
      </c>
      <c r="F15" s="16"/>
      <c r="G15" s="16"/>
      <c r="H15" s="18"/>
      <c r="I15" s="40">
        <f>E15*E16*10</f>
        <v>0</v>
      </c>
    </row>
    <row r="16" spans="2:9" ht="13.5" customHeight="1" x14ac:dyDescent="0.25">
      <c r="B16" s="21" t="s">
        <v>26</v>
      </c>
      <c r="C16" s="22">
        <v>0</v>
      </c>
      <c r="D16" s="23" t="s">
        <v>4</v>
      </c>
      <c r="E16" s="24">
        <f>INT((C16+9)/10)</f>
        <v>0</v>
      </c>
      <c r="F16" s="23"/>
      <c r="G16" s="23"/>
      <c r="H16" s="36"/>
      <c r="I16" s="41"/>
    </row>
    <row r="17" spans="2:9" x14ac:dyDescent="0.25">
      <c r="B17" s="9" t="s">
        <v>6</v>
      </c>
      <c r="C17" s="10"/>
      <c r="D17" s="10"/>
      <c r="E17" s="38">
        <f>3.14*C18</f>
        <v>0</v>
      </c>
      <c r="F17" s="10"/>
      <c r="G17" s="10"/>
      <c r="H17" s="12"/>
      <c r="I17" s="37"/>
    </row>
    <row r="18" spans="2:9" x14ac:dyDescent="0.25">
      <c r="B18" s="14" t="s">
        <v>25</v>
      </c>
      <c r="C18" s="15">
        <v>0</v>
      </c>
      <c r="D18" s="16" t="s">
        <v>4</v>
      </c>
      <c r="E18" s="17">
        <f>INT((E17+99)/100)</f>
        <v>0</v>
      </c>
      <c r="F18" s="16"/>
      <c r="G18" s="16"/>
      <c r="H18" s="18"/>
      <c r="I18" s="40">
        <f>E18*E19*10</f>
        <v>0</v>
      </c>
    </row>
    <row r="19" spans="2:9" ht="15" customHeight="1" x14ac:dyDescent="0.25">
      <c r="B19" s="21" t="s">
        <v>19</v>
      </c>
      <c r="C19" s="22">
        <v>0</v>
      </c>
      <c r="D19" s="23" t="s">
        <v>4</v>
      </c>
      <c r="E19" s="24">
        <f>INT((C19+9)/10)</f>
        <v>0</v>
      </c>
      <c r="F19" s="23"/>
      <c r="G19" s="23"/>
      <c r="H19" s="36"/>
      <c r="I19" s="41"/>
    </row>
    <row r="20" spans="2:9" x14ac:dyDescent="0.25">
      <c r="B20" s="9" t="s">
        <v>8</v>
      </c>
      <c r="C20" s="10"/>
      <c r="D20" s="10"/>
      <c r="E20" s="10"/>
      <c r="F20" s="10"/>
      <c r="G20" s="10"/>
      <c r="H20" s="12"/>
      <c r="I20" s="37"/>
    </row>
    <row r="21" spans="2:9" x14ac:dyDescent="0.25">
      <c r="B21" s="14" t="s">
        <v>21</v>
      </c>
      <c r="C21" s="15">
        <v>3</v>
      </c>
      <c r="D21" s="16" t="s">
        <v>3</v>
      </c>
      <c r="E21" s="17">
        <f>C21-2</f>
        <v>1</v>
      </c>
      <c r="F21" s="17">
        <f t="shared" ref="F21:F22" si="0">IF(E21&gt;0,1,0)</f>
        <v>1</v>
      </c>
      <c r="G21" s="16"/>
      <c r="H21" s="18"/>
      <c r="I21" s="40">
        <f>3*(E21*F21)+2*(E22*F22)</f>
        <v>5</v>
      </c>
    </row>
    <row r="22" spans="2:9" x14ac:dyDescent="0.25">
      <c r="B22" s="21" t="s">
        <v>22</v>
      </c>
      <c r="C22" s="22">
        <v>3</v>
      </c>
      <c r="D22" s="23" t="s">
        <v>3</v>
      </c>
      <c r="E22" s="17">
        <f>C22-2</f>
        <v>1</v>
      </c>
      <c r="F22" s="17">
        <f t="shared" si="0"/>
        <v>1</v>
      </c>
      <c r="G22" s="23"/>
      <c r="H22" s="36"/>
      <c r="I22" s="41"/>
    </row>
    <row r="24" spans="2:9" x14ac:dyDescent="0.25">
      <c r="C24" s="1" t="s">
        <v>15</v>
      </c>
      <c r="I24" s="3">
        <f>SUM(I1:I21)</f>
        <v>80</v>
      </c>
    </row>
    <row r="25" spans="2:9" x14ac:dyDescent="0.25">
      <c r="B25" s="42" t="s">
        <v>46</v>
      </c>
      <c r="C25" t="s">
        <v>16</v>
      </c>
      <c r="I25" s="3">
        <f>0.2*I24</f>
        <v>16</v>
      </c>
    </row>
    <row r="26" spans="2:9" ht="23.25" x14ac:dyDescent="0.35">
      <c r="B26" s="42"/>
      <c r="C26" s="5" t="s">
        <v>17</v>
      </c>
      <c r="D26" s="6"/>
      <c r="E26" s="6"/>
      <c r="F26" s="6"/>
      <c r="G26" s="6"/>
      <c r="H26" s="7"/>
      <c r="I26" s="8">
        <f>1.2*I24</f>
        <v>96</v>
      </c>
    </row>
    <row r="29" spans="2:9" x14ac:dyDescent="0.25">
      <c r="B29" t="s">
        <v>52</v>
      </c>
    </row>
    <row r="30" spans="2:9" x14ac:dyDescent="0.25">
      <c r="B30" t="s">
        <v>53</v>
      </c>
    </row>
    <row r="31" spans="2:9" x14ac:dyDescent="0.25">
      <c r="B31" t="s">
        <v>54</v>
      </c>
    </row>
  </sheetData>
  <mergeCells count="8">
    <mergeCell ref="I21:I22"/>
    <mergeCell ref="B25:B26"/>
    <mergeCell ref="B2:D2"/>
    <mergeCell ref="I18:I19"/>
    <mergeCell ref="I15:I16"/>
    <mergeCell ref="I4:I5"/>
    <mergeCell ref="I7:I8"/>
    <mergeCell ref="I12:I13"/>
  </mergeCell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M20" sqref="M20"/>
    </sheetView>
  </sheetViews>
  <sheetFormatPr defaultColWidth="9.140625" defaultRowHeight="15" x14ac:dyDescent="0.25"/>
  <cols>
    <col min="1" max="1" width="6.5703125" customWidth="1"/>
    <col min="2" max="2" width="30.7109375" customWidth="1"/>
    <col min="3" max="3" width="5.5703125" customWidth="1"/>
    <col min="4" max="4" width="7.140625" customWidth="1"/>
    <col min="5" max="6" width="0.85546875" customWidth="1"/>
    <col min="7" max="7" width="8.5703125" customWidth="1"/>
    <col min="8" max="8" width="6.140625" style="4" customWidth="1"/>
    <col min="9" max="9" width="15.42578125" style="3" customWidth="1"/>
  </cols>
  <sheetData>
    <row r="1" spans="2:9" x14ac:dyDescent="0.25">
      <c r="B1" s="2" t="s">
        <v>57</v>
      </c>
    </row>
    <row r="2" spans="2:9" ht="33.75" customHeight="1" x14ac:dyDescent="0.35">
      <c r="B2" s="43" t="s">
        <v>47</v>
      </c>
      <c r="C2" s="44"/>
      <c r="D2" s="44"/>
      <c r="E2" s="39"/>
      <c r="F2" s="39"/>
      <c r="G2" s="11" t="s">
        <v>18</v>
      </c>
      <c r="H2" s="12"/>
      <c r="I2" s="13">
        <v>25</v>
      </c>
    </row>
    <row r="3" spans="2:9" x14ac:dyDescent="0.25">
      <c r="B3" s="14" t="s">
        <v>27</v>
      </c>
      <c r="C3" s="15">
        <v>37</v>
      </c>
      <c r="D3" s="16" t="s">
        <v>4</v>
      </c>
      <c r="E3" s="17">
        <f>5*INT((C3+5)/5)</f>
        <v>40</v>
      </c>
      <c r="F3" s="17"/>
      <c r="G3" s="16"/>
      <c r="H3" s="18"/>
      <c r="I3" s="19"/>
    </row>
    <row r="4" spans="2:9" x14ac:dyDescent="0.25">
      <c r="B4" s="14" t="s">
        <v>28</v>
      </c>
      <c r="C4" s="15">
        <v>54</v>
      </c>
      <c r="D4" s="16" t="s">
        <v>4</v>
      </c>
      <c r="E4" s="17">
        <f>5*INT((C4+5)/5)</f>
        <v>55</v>
      </c>
      <c r="F4" s="17">
        <f>E4*E4*3.14/4000</f>
        <v>2.374625</v>
      </c>
      <c r="G4" s="17">
        <f>E5*E5*3.14/4000</f>
        <v>0.314</v>
      </c>
      <c r="H4" s="20">
        <f>IF(G5&gt;100, 1, 0)</f>
        <v>1</v>
      </c>
      <c r="I4" s="40">
        <f>INT(G5/10-9)*H4</f>
        <v>14</v>
      </c>
    </row>
    <row r="5" spans="2:9" ht="15.75" customHeight="1" x14ac:dyDescent="0.25">
      <c r="B5" s="21" t="s">
        <v>29</v>
      </c>
      <c r="C5" s="22">
        <v>24</v>
      </c>
      <c r="D5" s="23" t="s">
        <v>4</v>
      </c>
      <c r="E5" s="24">
        <f>5*INT(C5/5)</f>
        <v>20</v>
      </c>
      <c r="F5" s="24">
        <f>IF(E4-E5&gt;20, 0, 1)</f>
        <v>0</v>
      </c>
      <c r="G5" s="25">
        <f>2.7*C3*(F4-F5*G4)</f>
        <v>237.22503750000001</v>
      </c>
      <c r="H5" s="26" t="s">
        <v>9</v>
      </c>
      <c r="I5" s="41"/>
    </row>
    <row r="6" spans="2:9" x14ac:dyDescent="0.25">
      <c r="B6" s="9" t="s">
        <v>30</v>
      </c>
      <c r="C6" s="10"/>
      <c r="D6" s="10"/>
      <c r="E6" s="10"/>
      <c r="F6" s="10"/>
      <c r="G6" s="11"/>
      <c r="H6" s="12"/>
      <c r="I6" s="27"/>
    </row>
    <row r="7" spans="2:9" x14ac:dyDescent="0.25">
      <c r="B7" s="14" t="s">
        <v>31</v>
      </c>
      <c r="C7" s="15">
        <v>50.8</v>
      </c>
      <c r="D7" s="16" t="s">
        <v>4</v>
      </c>
      <c r="E7" s="17">
        <f>C7</f>
        <v>50.8</v>
      </c>
      <c r="F7" s="17">
        <f>E7*E7*3.14/4000</f>
        <v>2.0258023999999999</v>
      </c>
      <c r="G7" s="17">
        <f>E8*E8*3.14/4000</f>
        <v>1.734065</v>
      </c>
      <c r="H7" s="20">
        <f>IF(G8&gt;100,1,0)</f>
        <v>1</v>
      </c>
      <c r="I7" s="40">
        <f>H7*INT(G8/10-9)</f>
        <v>11</v>
      </c>
    </row>
    <row r="8" spans="2:9" ht="16.5" customHeight="1" x14ac:dyDescent="0.25">
      <c r="B8" s="14" t="s">
        <v>32</v>
      </c>
      <c r="C8" s="22">
        <v>47</v>
      </c>
      <c r="D8" s="23" t="s">
        <v>4</v>
      </c>
      <c r="E8" s="24">
        <f>C8</f>
        <v>47</v>
      </c>
      <c r="F8" s="28">
        <f>2.7*C3*(F7-1*G7)</f>
        <v>29.144566259999994</v>
      </c>
      <c r="G8" s="25">
        <f>INT(G5-F8)</f>
        <v>208</v>
      </c>
      <c r="H8" s="26" t="s">
        <v>9</v>
      </c>
      <c r="I8" s="41"/>
    </row>
    <row r="9" spans="2:9" ht="23.25" x14ac:dyDescent="0.35">
      <c r="B9" s="29" t="s">
        <v>33</v>
      </c>
      <c r="C9" s="30"/>
      <c r="D9" s="30"/>
      <c r="E9" s="31">
        <f>C3*C7*3.14/10000</f>
        <v>0.5901943999999999</v>
      </c>
      <c r="F9" s="31">
        <f>C3*C8*3.14/10000</f>
        <v>0.54604600000000003</v>
      </c>
      <c r="G9" s="32">
        <f>INT(100*E9+100*F9)/100</f>
        <v>1.1299999999999999</v>
      </c>
      <c r="H9" s="33" t="s">
        <v>24</v>
      </c>
      <c r="I9" s="34">
        <f>5+2.5*(INT(G9))</f>
        <v>7.5</v>
      </c>
    </row>
    <row r="10" spans="2:9" x14ac:dyDescent="0.25">
      <c r="B10" s="9" t="s">
        <v>34</v>
      </c>
      <c r="C10" s="10"/>
      <c r="D10" s="10"/>
      <c r="E10" s="10"/>
      <c r="F10" s="10"/>
      <c r="G10" s="10"/>
      <c r="H10" s="12"/>
      <c r="I10" s="27"/>
    </row>
    <row r="11" spans="2:9" x14ac:dyDescent="0.25">
      <c r="B11" s="14" t="s">
        <v>35</v>
      </c>
      <c r="C11" s="15">
        <v>3</v>
      </c>
      <c r="D11" s="16" t="s">
        <v>3</v>
      </c>
      <c r="E11" s="17">
        <f>C11-2</f>
        <v>1</v>
      </c>
      <c r="F11" s="17">
        <f>IF(E11&gt;0,1,0)</f>
        <v>1</v>
      </c>
      <c r="G11" s="16"/>
      <c r="H11" s="18"/>
      <c r="I11" s="35"/>
    </row>
    <row r="12" spans="2:9" x14ac:dyDescent="0.25">
      <c r="B12" s="14" t="s">
        <v>36</v>
      </c>
      <c r="C12" s="15">
        <v>1</v>
      </c>
      <c r="D12" s="16" t="s">
        <v>3</v>
      </c>
      <c r="E12" s="16"/>
      <c r="F12" s="16"/>
      <c r="G12" s="16"/>
      <c r="H12" s="18"/>
      <c r="I12" s="40">
        <f>5*(E11*F11+C12+C13)</f>
        <v>15</v>
      </c>
    </row>
    <row r="13" spans="2:9" x14ac:dyDescent="0.25">
      <c r="B13" s="14" t="s">
        <v>37</v>
      </c>
      <c r="C13" s="22">
        <v>1</v>
      </c>
      <c r="D13" s="23" t="s">
        <v>3</v>
      </c>
      <c r="E13" s="23"/>
      <c r="F13" s="23"/>
      <c r="G13" s="23"/>
      <c r="H13" s="36"/>
      <c r="I13" s="41"/>
    </row>
    <row r="14" spans="2:9" x14ac:dyDescent="0.25">
      <c r="B14" s="9" t="s">
        <v>38</v>
      </c>
      <c r="C14" s="10"/>
      <c r="D14" s="10"/>
      <c r="E14" s="38">
        <f>3.14*C15</f>
        <v>0</v>
      </c>
      <c r="F14" s="10"/>
      <c r="G14" s="10"/>
      <c r="H14" s="12"/>
      <c r="I14" s="37"/>
    </row>
    <row r="15" spans="2:9" x14ac:dyDescent="0.25">
      <c r="B15" s="14" t="s">
        <v>40</v>
      </c>
      <c r="C15" s="15">
        <v>0</v>
      </c>
      <c r="D15" s="16" t="s">
        <v>4</v>
      </c>
      <c r="E15" s="17">
        <f>INT((E14+99)/100)</f>
        <v>0</v>
      </c>
      <c r="F15" s="16"/>
      <c r="G15" s="16"/>
      <c r="H15" s="18"/>
      <c r="I15" s="40">
        <f>E15*E16*10</f>
        <v>0</v>
      </c>
    </row>
    <row r="16" spans="2:9" ht="13.5" customHeight="1" x14ac:dyDescent="0.25">
      <c r="B16" s="21" t="s">
        <v>41</v>
      </c>
      <c r="C16" s="22">
        <v>0</v>
      </c>
      <c r="D16" s="23" t="s">
        <v>4</v>
      </c>
      <c r="E16" s="24">
        <f>INT((C16+9)/10)</f>
        <v>0</v>
      </c>
      <c r="F16" s="23"/>
      <c r="G16" s="23"/>
      <c r="H16" s="36"/>
      <c r="I16" s="41"/>
    </row>
    <row r="17" spans="2:9" x14ac:dyDescent="0.25">
      <c r="B17" s="9" t="s">
        <v>39</v>
      </c>
      <c r="C17" s="10"/>
      <c r="D17" s="10"/>
      <c r="E17" s="38">
        <f>3.14*C18</f>
        <v>0</v>
      </c>
      <c r="F17" s="10"/>
      <c r="G17" s="10"/>
      <c r="H17" s="12"/>
      <c r="I17" s="37"/>
    </row>
    <row r="18" spans="2:9" x14ac:dyDescent="0.25">
      <c r="B18" s="14" t="s">
        <v>40</v>
      </c>
      <c r="C18" s="15">
        <v>0</v>
      </c>
      <c r="D18" s="16" t="s">
        <v>4</v>
      </c>
      <c r="E18" s="17">
        <f>INT((E17+99)/100)</f>
        <v>0</v>
      </c>
      <c r="F18" s="16"/>
      <c r="G18" s="16"/>
      <c r="H18" s="18"/>
      <c r="I18" s="40">
        <f>E18*E19*10</f>
        <v>0</v>
      </c>
    </row>
    <row r="19" spans="2:9" ht="15" customHeight="1" x14ac:dyDescent="0.25">
      <c r="B19" s="21" t="s">
        <v>48</v>
      </c>
      <c r="C19" s="22">
        <v>0</v>
      </c>
      <c r="D19" s="23" t="s">
        <v>4</v>
      </c>
      <c r="E19" s="24">
        <f>INT((C19+9)/10)</f>
        <v>0</v>
      </c>
      <c r="F19" s="23"/>
      <c r="G19" s="23"/>
      <c r="H19" s="36"/>
      <c r="I19" s="41"/>
    </row>
    <row r="20" spans="2:9" x14ac:dyDescent="0.25">
      <c r="B20" s="9" t="s">
        <v>42</v>
      </c>
      <c r="C20" s="10"/>
      <c r="D20" s="10"/>
      <c r="E20" s="10"/>
      <c r="F20" s="10"/>
      <c r="G20" s="10"/>
      <c r="H20" s="12"/>
      <c r="I20" s="37"/>
    </row>
    <row r="21" spans="2:9" x14ac:dyDescent="0.25">
      <c r="B21" s="14" t="s">
        <v>43</v>
      </c>
      <c r="C21" s="15">
        <v>3</v>
      </c>
      <c r="D21" s="16" t="s">
        <v>3</v>
      </c>
      <c r="E21" s="17">
        <f>C21-2</f>
        <v>1</v>
      </c>
      <c r="F21" s="17">
        <f t="shared" ref="F21:F22" si="0">IF(E21&gt;0,1,0)</f>
        <v>1</v>
      </c>
      <c r="G21" s="16"/>
      <c r="H21" s="18"/>
      <c r="I21" s="40">
        <f>3*(E21*F21)+2*(E22*F22)</f>
        <v>5</v>
      </c>
    </row>
    <row r="22" spans="2:9" x14ac:dyDescent="0.25">
      <c r="B22" s="21" t="s">
        <v>44</v>
      </c>
      <c r="C22" s="22">
        <v>3</v>
      </c>
      <c r="D22" s="23" t="s">
        <v>3</v>
      </c>
      <c r="E22" s="17">
        <f>C22-2</f>
        <v>1</v>
      </c>
      <c r="F22" s="17">
        <f t="shared" si="0"/>
        <v>1</v>
      </c>
      <c r="G22" s="23"/>
      <c r="H22" s="36"/>
      <c r="I22" s="41"/>
    </row>
    <row r="24" spans="2:9" x14ac:dyDescent="0.25">
      <c r="C24" s="1" t="s">
        <v>15</v>
      </c>
      <c r="I24" s="3">
        <f>SUM(I1:I21)</f>
        <v>77.5</v>
      </c>
    </row>
    <row r="25" spans="2:9" x14ac:dyDescent="0.25">
      <c r="B25" s="42" t="s">
        <v>46</v>
      </c>
      <c r="C25" t="s">
        <v>45</v>
      </c>
      <c r="I25" s="3">
        <f>0.2*I24</f>
        <v>15.5</v>
      </c>
    </row>
    <row r="26" spans="2:9" ht="23.25" x14ac:dyDescent="0.35">
      <c r="B26" s="42"/>
      <c r="C26" s="5" t="s">
        <v>17</v>
      </c>
      <c r="D26" s="6"/>
      <c r="E26" s="6"/>
      <c r="F26" s="6"/>
      <c r="G26" s="6"/>
      <c r="H26" s="7"/>
      <c r="I26" s="8">
        <f>1.2*I24</f>
        <v>93</v>
      </c>
    </row>
    <row r="28" spans="2:9" x14ac:dyDescent="0.25">
      <c r="B28" t="s">
        <v>49</v>
      </c>
    </row>
    <row r="29" spans="2:9" x14ac:dyDescent="0.25">
      <c r="B29" t="s">
        <v>50</v>
      </c>
    </row>
    <row r="30" spans="2:9" x14ac:dyDescent="0.25">
      <c r="B30" t="s">
        <v>51</v>
      </c>
    </row>
  </sheetData>
  <mergeCells count="8">
    <mergeCell ref="B25:B26"/>
    <mergeCell ref="B2:D2"/>
    <mergeCell ref="I4:I5"/>
    <mergeCell ref="I7:I8"/>
    <mergeCell ref="I12:I13"/>
    <mergeCell ref="I15:I16"/>
    <mergeCell ref="I18:I19"/>
    <mergeCell ref="I21:I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deutsch</vt:lpstr>
      <vt:lpstr>magyarul</vt:lpstr>
      <vt:lpstr>Munka3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lajos</dc:creator>
  <cp:lastModifiedBy>lajos</cp:lastModifiedBy>
  <cp:lastPrinted>2015-08-03T21:16:15Z</cp:lastPrinted>
  <dcterms:created xsi:type="dcterms:W3CDTF">2015-08-03T19:46:32Z</dcterms:created>
  <dcterms:modified xsi:type="dcterms:W3CDTF">2015-08-27T13:34:21Z</dcterms:modified>
</cp:coreProperties>
</file>